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mon\OneDrive\Desktop\"/>
    </mc:Choice>
  </mc:AlternateContent>
  <xr:revisionPtr revIDLastSave="0" documentId="13_ncr:1_{3CF2DDB8-3011-45B1-8807-50A93D49B8E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DS - Average" sheetId="1" r:id="rId1"/>
    <sheet name="Jan-Dec 2024 USD Tax rates" sheetId="2" r:id="rId2"/>
  </sheets>
  <definedNames>
    <definedName name="_xlnm.Print_Area" localSheetId="0">'FDS - Average'!$A$1:$K$32</definedName>
    <definedName name="_xlnm.Print_Area" localSheetId="1">'Jan-Dec 2024 USD Tax rates'!$10:$21</definedName>
  </definedNames>
  <calcPr calcId="191029"/>
</workbook>
</file>

<file path=xl/calcChain.xml><?xml version="1.0" encoding="utf-8"?>
<calcChain xmlns="http://schemas.openxmlformats.org/spreadsheetml/2006/main">
  <c r="H27" i="1" l="1"/>
  <c r="H6" i="1"/>
  <c r="H7" i="1"/>
  <c r="J7" i="1" s="1"/>
  <c r="J9" i="1"/>
  <c r="H9" i="1"/>
  <c r="H10" i="1"/>
  <c r="B12" i="2"/>
  <c r="A13" i="2" s="1"/>
  <c r="A27" i="2" s="1"/>
  <c r="C12" i="2"/>
  <c r="D12" i="2"/>
  <c r="B13" i="2"/>
  <c r="C13" i="2"/>
  <c r="B14" i="2"/>
  <c r="A15" i="2" s="1"/>
  <c r="A29" i="2" s="1"/>
  <c r="C14" i="2"/>
  <c r="B15" i="2"/>
  <c r="B29" i="2" s="1"/>
  <c r="C15" i="2"/>
  <c r="B16" i="2"/>
  <c r="D16" i="2"/>
  <c r="C16" i="2"/>
  <c r="A17" i="2"/>
  <c r="C17" i="2"/>
  <c r="B18" i="2"/>
  <c r="B32" i="2" s="1"/>
  <c r="C18" i="2"/>
  <c r="B19" i="2"/>
  <c r="C19" i="2"/>
  <c r="B23" i="2"/>
  <c r="A25" i="2"/>
  <c r="B25" i="2"/>
  <c r="A26" i="2"/>
  <c r="C26" i="2"/>
  <c r="D26" i="2"/>
  <c r="J10" i="1"/>
  <c r="B27" i="2"/>
  <c r="C27" i="2"/>
  <c r="C28" i="2"/>
  <c r="C29" i="2"/>
  <c r="B30" i="2"/>
  <c r="C30" i="2"/>
  <c r="A31" i="2"/>
  <c r="B31" i="2"/>
  <c r="C31" i="2"/>
  <c r="A32" i="2"/>
  <c r="C32" i="2"/>
  <c r="A33" i="2"/>
  <c r="B33" i="2"/>
  <c r="C33" i="2"/>
  <c r="H8" i="1"/>
  <c r="J8" i="1"/>
  <c r="G12" i="1"/>
  <c r="G13" i="1"/>
  <c r="H14" i="1"/>
  <c r="J14" i="1"/>
  <c r="H15" i="1"/>
  <c r="J15" i="1" s="1"/>
  <c r="H16" i="1"/>
  <c r="J16" i="1"/>
  <c r="H17" i="1"/>
  <c r="J17" i="1"/>
  <c r="H23" i="1"/>
  <c r="H24" i="1"/>
  <c r="H25" i="1"/>
  <c r="I27" i="1"/>
  <c r="B26" i="2" l="1"/>
  <c r="D27" i="2" s="1"/>
  <c r="D13" i="2"/>
  <c r="A16" i="2"/>
  <c r="A30" i="2" s="1"/>
  <c r="H12" i="1"/>
  <c r="I17" i="1" s="1"/>
  <c r="D30" i="2"/>
  <c r="D15" i="2"/>
  <c r="D14" i="2"/>
  <c r="B28" i="2"/>
  <c r="D29" i="2" s="1"/>
  <c r="A14" i="2"/>
  <c r="A28" i="2" s="1"/>
  <c r="I10" i="1"/>
  <c r="J6" i="1"/>
  <c r="H19" i="1" l="1"/>
  <c r="E21" i="2" s="1"/>
  <c r="E12" i="2" s="1"/>
  <c r="F12" i="2" s="1"/>
  <c r="H12" i="2" s="1"/>
  <c r="J12" i="1"/>
  <c r="K17" i="1" s="1"/>
  <c r="D28" i="2"/>
  <c r="K10" i="1"/>
  <c r="J19" i="1" l="1"/>
  <c r="E35" i="2" s="1"/>
  <c r="E26" i="2" s="1"/>
  <c r="F26" i="2" s="1"/>
  <c r="H26" i="2" s="1"/>
  <c r="E13" i="2"/>
  <c r="E14" i="2" s="1"/>
  <c r="E27" i="2" l="1"/>
  <c r="E28" i="2" s="1"/>
  <c r="F13" i="2"/>
  <c r="J13" i="2" s="1"/>
  <c r="K13" i="2" s="1"/>
  <c r="F14" i="2"/>
  <c r="E15" i="2"/>
  <c r="F27" i="2" l="1"/>
  <c r="H27" i="2" s="1"/>
  <c r="H13" i="2"/>
  <c r="E16" i="2"/>
  <c r="F15" i="2"/>
  <c r="E29" i="2"/>
  <c r="F28" i="2"/>
  <c r="H28" i="2" s="1"/>
  <c r="J14" i="2"/>
  <c r="K14" i="2" s="1"/>
  <c r="H14" i="2"/>
  <c r="F29" i="2" l="1"/>
  <c r="H29" i="2" s="1"/>
  <c r="E30" i="2"/>
  <c r="D17" i="2"/>
  <c r="E17" i="2"/>
  <c r="F16" i="2"/>
  <c r="J15" i="2"/>
  <c r="K15" i="2" s="1"/>
  <c r="H15" i="2"/>
  <c r="J16" i="2" l="1"/>
  <c r="K16" i="2" s="1"/>
  <c r="H16" i="2"/>
  <c r="F30" i="2"/>
  <c r="H30" i="2" s="1"/>
  <c r="D31" i="2"/>
  <c r="E31" i="2"/>
  <c r="D18" i="2"/>
  <c r="E18" i="2"/>
  <c r="F17" i="2"/>
  <c r="F31" i="2" l="1"/>
  <c r="E32" i="2"/>
  <c r="D32" i="2"/>
  <c r="E19" i="2"/>
  <c r="D19" i="2"/>
  <c r="F18" i="2"/>
  <c r="H17" i="2"/>
  <c r="J17" i="2"/>
  <c r="K17" i="2" s="1"/>
  <c r="F19" i="2" l="1"/>
  <c r="F20" i="2" s="1"/>
  <c r="G20" i="2" s="1"/>
  <c r="H21" i="1" s="1"/>
  <c r="H22" i="1" s="1"/>
  <c r="H26" i="1" s="1"/>
  <c r="H28" i="1" s="1"/>
  <c r="H31" i="2"/>
  <c r="J18" i="2"/>
  <c r="K18" i="2" s="1"/>
  <c r="H18" i="2"/>
  <c r="F32" i="2"/>
  <c r="H32" i="2" s="1"/>
  <c r="E33" i="2"/>
  <c r="D33" i="2"/>
  <c r="F33" i="2" l="1"/>
  <c r="H33" i="2" s="1"/>
  <c r="H34" i="2" s="1"/>
  <c r="K21" i="1" s="1"/>
  <c r="H19" i="2"/>
  <c r="H20" i="2" s="1"/>
  <c r="I21" i="1" s="1"/>
  <c r="I22" i="1" s="1"/>
  <c r="I26" i="1" s="1"/>
  <c r="I28" i="1" s="1"/>
  <c r="J19" i="2"/>
  <c r="K19" i="2" s="1"/>
  <c r="K20" i="2" s="1"/>
  <c r="F34" i="2" l="1"/>
  <c r="G34" i="2" s="1"/>
  <c r="J21" i="1" s="1"/>
  <c r="J28" i="1" s="1"/>
  <c r="H29" i="1" s="1"/>
  <c r="I31" i="1" s="1"/>
  <c r="K28" i="1"/>
  <c r="I29" i="1" s="1"/>
  <c r="I32" i="1" s="1"/>
</calcChain>
</file>

<file path=xl/sharedStrings.xml><?xml version="1.0" encoding="utf-8"?>
<sst xmlns="http://schemas.openxmlformats.org/spreadsheetml/2006/main" count="101" uniqueCount="69">
  <si>
    <t>To Date</t>
  </si>
  <si>
    <t>Current</t>
  </si>
  <si>
    <t>Forecast</t>
  </si>
  <si>
    <t>Annual/one-off earnings</t>
  </si>
  <si>
    <t>Pension</t>
  </si>
  <si>
    <t xml:space="preserve"> </t>
  </si>
  <si>
    <t>Tradesman's Tools</t>
  </si>
  <si>
    <t>Prof. Subscriptions</t>
  </si>
  <si>
    <t>Donations to charity</t>
  </si>
  <si>
    <t>TAXABLE INCOME</t>
  </si>
  <si>
    <t xml:space="preserve">LESS: deductions </t>
  </si>
  <si>
    <t>LESS: Credits</t>
  </si>
  <si>
    <t>LESS:</t>
  </si>
  <si>
    <t>XXXX</t>
  </si>
  <si>
    <t>RATE %</t>
  </si>
  <si>
    <t>TAXABLE</t>
  </si>
  <si>
    <t>BALANCE</t>
  </si>
  <si>
    <t>ANN TAX</t>
  </si>
  <si>
    <t>ANNUAL</t>
  </si>
  <si>
    <t>With this period's annual/ one-off</t>
  </si>
  <si>
    <t>pension max</t>
  </si>
  <si>
    <t>Aids levy %</t>
  </si>
  <si>
    <t>Surcharge %</t>
  </si>
  <si>
    <t>Elderley please enter if applicable</t>
  </si>
  <si>
    <t>H/cappd please enter if applicable</t>
  </si>
  <si>
    <t>Aids Levy</t>
  </si>
  <si>
    <t>Aids levy</t>
  </si>
  <si>
    <t>Enter figures in highlighted areas ONLY</t>
  </si>
  <si>
    <t>(including this one)</t>
  </si>
  <si>
    <t>Tax free bonus</t>
  </si>
  <si>
    <t>Retrenchment Package</t>
  </si>
  <si>
    <r>
      <t xml:space="preserve">NEC </t>
    </r>
    <r>
      <rPr>
        <b/>
        <sz val="10"/>
        <rFont val="Arial"/>
        <family val="2"/>
      </rPr>
      <t>(inc</t>
    </r>
    <r>
      <rPr>
        <sz val="10"/>
        <rFont val="Arial"/>
        <family val="2"/>
      </rPr>
      <t xml:space="preserve"> Trade Union)</t>
    </r>
  </si>
  <si>
    <t>No paydays gone in year:</t>
  </si>
  <si>
    <t>Tax to pay to date (before credits)</t>
  </si>
  <si>
    <t>Tax to pay to date (after credits)</t>
  </si>
  <si>
    <t>Tax %</t>
  </si>
  <si>
    <t>Tax Bands('000)</t>
  </si>
  <si>
    <t>ANNUAL TAX &amp; Levy to pay</t>
  </si>
  <si>
    <t>Retrench min/max</t>
  </si>
  <si>
    <t>Retrench %</t>
  </si>
  <si>
    <t>Taxes already paid</t>
  </si>
  <si>
    <t>This month's PAYE  &amp; AID'S levy</t>
  </si>
  <si>
    <t>Medical Aid</t>
  </si>
  <si>
    <t>Medical expenses</t>
  </si>
  <si>
    <t>PAYE</t>
  </si>
  <si>
    <t>LEVY</t>
  </si>
  <si>
    <t>Av Forecast figures without this period's annual /one-off</t>
  </si>
  <si>
    <t xml:space="preserve">Bonus </t>
  </si>
  <si>
    <t>From</t>
  </si>
  <si>
    <t>To</t>
  </si>
  <si>
    <t>No. Pay days per year</t>
  </si>
  <si>
    <t>Other non pensionable salary &amp; benefits</t>
  </si>
  <si>
    <t>ADD: All Pensionable salary &amp; benefits</t>
  </si>
  <si>
    <t>Zimbabwean rates</t>
  </si>
  <si>
    <t>Produced by Touchstone for PayDay users</t>
  </si>
  <si>
    <t>Taxes still to pay to date</t>
  </si>
  <si>
    <t>YTD Acc PAYE</t>
  </si>
  <si>
    <t>YTD Acc Levy</t>
  </si>
  <si>
    <t>NSSA</t>
  </si>
  <si>
    <t>Calculation for Employee:</t>
  </si>
  <si>
    <t>https://www.cia.gov/library/publications/the-world-factbook/fields/2080.html</t>
  </si>
  <si>
    <t>Fiscal Years</t>
  </si>
  <si>
    <t>Accumulatives</t>
  </si>
  <si>
    <t xml:space="preserve">tax year from Jan - Dec </t>
  </si>
  <si>
    <t>Annual Elderly/handicapped credit</t>
  </si>
  <si>
    <t>(Averaging method) (USD Tax rates)</t>
  </si>
  <si>
    <t>.</t>
  </si>
  <si>
    <t>FDS CALCULATOR 2024</t>
  </si>
  <si>
    <t xml:space="preserve">TAX CALCULATION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</si>
</sst>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#,##0.000"/>
  </numFmts>
  <fonts count="21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8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10"/>
      <color indexed="10"/>
      <name val="Arial"/>
      <family val="2"/>
    </font>
    <font>
      <sz val="9"/>
      <name val="Arial"/>
      <family val="2"/>
    </font>
    <font>
      <sz val="12"/>
      <color indexed="10"/>
      <name val="Arial"/>
      <family val="2"/>
    </font>
    <font>
      <sz val="8"/>
      <color indexed="10"/>
      <name val="Arial"/>
      <family val="2"/>
    </font>
    <font>
      <sz val="10"/>
      <color indexed="10"/>
      <name val="Arial"/>
      <family val="2"/>
    </font>
    <font>
      <sz val="12"/>
      <name val="Times New Roman"/>
      <family val="1"/>
    </font>
    <font>
      <sz val="8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gray0625"/>
    </fill>
    <fill>
      <patternFill patternType="gray125">
        <bgColor indexed="41"/>
      </patternFill>
    </fill>
    <fill>
      <patternFill patternType="lightGray"/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2" fontId="2" fillId="0" borderId="0" xfId="0" applyNumberFormat="1" applyFont="1"/>
    <xf numFmtId="2" fontId="2" fillId="0" borderId="0" xfId="0" applyNumberFormat="1" applyFont="1" applyAlignment="1">
      <alignment horizontal="right"/>
    </xf>
    <xf numFmtId="2" fontId="3" fillId="0" borderId="0" xfId="0" applyNumberFormat="1" applyFont="1" applyAlignment="1">
      <alignment horizontal="right"/>
    </xf>
    <xf numFmtId="1" fontId="2" fillId="0" borderId="0" xfId="0" applyNumberFormat="1" applyFont="1"/>
    <xf numFmtId="1" fontId="3" fillId="0" borderId="0" xfId="0" applyNumberFormat="1" applyFont="1"/>
    <xf numFmtId="2" fontId="3" fillId="0" borderId="0" xfId="0" applyNumberFormat="1" applyFont="1"/>
    <xf numFmtId="2" fontId="2" fillId="0" borderId="0" xfId="0" applyNumberFormat="1" applyFont="1" applyAlignment="1">
      <alignment horizontal="center"/>
    </xf>
    <xf numFmtId="3" fontId="0" fillId="0" borderId="0" xfId="0" applyNumberFormat="1"/>
    <xf numFmtId="3" fontId="0" fillId="0" borderId="0" xfId="0" applyNumberFormat="1" applyProtection="1">
      <protection hidden="1"/>
    </xf>
    <xf numFmtId="3" fontId="0" fillId="0" borderId="1" xfId="0" applyNumberFormat="1" applyBorder="1"/>
    <xf numFmtId="3" fontId="0" fillId="0" borderId="1" xfId="0" applyNumberFormat="1" applyBorder="1" applyProtection="1">
      <protection hidden="1"/>
    </xf>
    <xf numFmtId="3" fontId="0" fillId="0" borderId="2" xfId="0" applyNumberFormat="1" applyBorder="1"/>
    <xf numFmtId="3" fontId="0" fillId="0" borderId="3" xfId="0" applyNumberFormat="1" applyBorder="1"/>
    <xf numFmtId="0" fontId="0" fillId="0" borderId="4" xfId="0" applyBorder="1"/>
    <xf numFmtId="3" fontId="0" fillId="0" borderId="0" xfId="0" applyNumberFormat="1" applyAlignment="1" applyProtection="1">
      <alignment horizontal="right"/>
      <protection hidden="1"/>
    </xf>
    <xf numFmtId="3" fontId="0" fillId="0" borderId="5" xfId="0" applyNumberFormat="1" applyBorder="1" applyAlignment="1">
      <alignment horizontal="right"/>
    </xf>
    <xf numFmtId="3" fontId="0" fillId="0" borderId="6" xfId="0" applyNumberFormat="1" applyBorder="1" applyProtection="1">
      <protection hidden="1"/>
    </xf>
    <xf numFmtId="3" fontId="0" fillId="0" borderId="7" xfId="0" applyNumberFormat="1" applyBorder="1"/>
    <xf numFmtId="3" fontId="5" fillId="0" borderId="8" xfId="0" applyNumberFormat="1" applyFont="1" applyBorder="1" applyProtection="1">
      <protection hidden="1"/>
    </xf>
    <xf numFmtId="0" fontId="1" fillId="0" borderId="0" xfId="0" applyFont="1"/>
    <xf numFmtId="0" fontId="5" fillId="0" borderId="4" xfId="0" applyFont="1" applyBorder="1"/>
    <xf numFmtId="0" fontId="5" fillId="0" borderId="0" xfId="0" applyFont="1"/>
    <xf numFmtId="3" fontId="5" fillId="0" borderId="0" xfId="0" applyNumberFormat="1" applyFont="1" applyProtection="1">
      <protection hidden="1"/>
    </xf>
    <xf numFmtId="3" fontId="5" fillId="0" borderId="1" xfId="0" applyNumberFormat="1" applyFont="1" applyBorder="1" applyProtection="1">
      <protection hidden="1"/>
    </xf>
    <xf numFmtId="2" fontId="5" fillId="0" borderId="0" xfId="0" applyNumberFormat="1" applyFont="1"/>
    <xf numFmtId="3" fontId="1" fillId="0" borderId="2" xfId="0" applyNumberFormat="1" applyFont="1" applyBorder="1"/>
    <xf numFmtId="0" fontId="4" fillId="0" borderId="9" xfId="0" applyFont="1" applyBorder="1" applyAlignment="1">
      <alignment horizontal="centerContinuous" shrinkToFit="1"/>
    </xf>
    <xf numFmtId="0" fontId="0" fillId="0" borderId="2" xfId="0" applyBorder="1" applyAlignment="1">
      <alignment horizontal="centerContinuous"/>
    </xf>
    <xf numFmtId="3" fontId="0" fillId="0" borderId="4" xfId="0" applyNumberFormat="1" applyBorder="1"/>
    <xf numFmtId="3" fontId="0" fillId="0" borderId="0" xfId="0" applyNumberFormat="1" applyAlignment="1">
      <alignment horizontal="centerContinuous" shrinkToFit="1"/>
    </xf>
    <xf numFmtId="3" fontId="5" fillId="0" borderId="0" xfId="0" applyNumberFormat="1" applyFont="1" applyAlignment="1">
      <alignment horizontal="centerContinuous" vertical="top" wrapText="1" shrinkToFit="1"/>
    </xf>
    <xf numFmtId="3" fontId="0" fillId="0" borderId="0" xfId="0" applyNumberFormat="1" applyAlignment="1">
      <alignment horizontal="right"/>
    </xf>
    <xf numFmtId="2" fontId="7" fillId="0" borderId="0" xfId="0" applyNumberFormat="1" applyFont="1"/>
    <xf numFmtId="3" fontId="0" fillId="0" borderId="3" xfId="0" applyNumberFormat="1" applyBorder="1" applyProtection="1">
      <protection hidden="1"/>
    </xf>
    <xf numFmtId="0" fontId="7" fillId="0" borderId="0" xfId="0" applyFont="1"/>
    <xf numFmtId="3" fontId="2" fillId="0" borderId="0" xfId="0" applyNumberFormat="1" applyFont="1"/>
    <xf numFmtId="3" fontId="2" fillId="0" borderId="0" xfId="0" applyNumberFormat="1" applyFont="1" applyAlignment="1">
      <alignment horizontal="right"/>
    </xf>
    <xf numFmtId="3" fontId="7" fillId="0" borderId="0" xfId="0" applyNumberFormat="1" applyFont="1"/>
    <xf numFmtId="3" fontId="3" fillId="0" borderId="0" xfId="0" applyNumberFormat="1" applyFont="1"/>
    <xf numFmtId="3" fontId="0" fillId="0" borderId="2" xfId="0" applyNumberFormat="1" applyBorder="1" applyProtection="1">
      <protection hidden="1"/>
    </xf>
    <xf numFmtId="3" fontId="5" fillId="0" borderId="4" xfId="0" applyNumberFormat="1" applyFont="1" applyBorder="1" applyProtection="1">
      <protection hidden="1"/>
    </xf>
    <xf numFmtId="3" fontId="0" fillId="0" borderId="4" xfId="0" applyNumberFormat="1" applyBorder="1" applyProtection="1">
      <protection hidden="1"/>
    </xf>
    <xf numFmtId="3" fontId="0" fillId="0" borderId="10" xfId="0" applyNumberFormat="1" applyBorder="1" applyProtection="1">
      <protection hidden="1"/>
    </xf>
    <xf numFmtId="3" fontId="0" fillId="0" borderId="4" xfId="0" applyNumberFormat="1" applyBorder="1" applyAlignment="1" applyProtection="1">
      <alignment horizontal="right"/>
      <protection hidden="1"/>
    </xf>
    <xf numFmtId="3" fontId="0" fillId="0" borderId="11" xfId="0" applyNumberFormat="1" applyBorder="1" applyProtection="1">
      <protection hidden="1"/>
    </xf>
    <xf numFmtId="3" fontId="7" fillId="0" borderId="0" xfId="0" applyNumberFormat="1" applyFont="1" applyAlignment="1">
      <alignment horizontal="right"/>
    </xf>
    <xf numFmtId="0" fontId="8" fillId="0" borderId="10" xfId="0" applyFont="1" applyBorder="1"/>
    <xf numFmtId="0" fontId="8" fillId="0" borderId="8" xfId="0" applyFont="1" applyBorder="1"/>
    <xf numFmtId="0" fontId="6" fillId="0" borderId="8" xfId="0" applyFont="1" applyBorder="1"/>
    <xf numFmtId="3" fontId="8" fillId="0" borderId="8" xfId="0" applyNumberFormat="1" applyFont="1" applyBorder="1"/>
    <xf numFmtId="3" fontId="8" fillId="0" borderId="8" xfId="0" applyNumberFormat="1" applyFont="1" applyBorder="1" applyProtection="1">
      <protection hidden="1"/>
    </xf>
    <xf numFmtId="3" fontId="8" fillId="0" borderId="10" xfId="0" applyNumberFormat="1" applyFont="1" applyBorder="1"/>
    <xf numFmtId="3" fontId="8" fillId="0" borderId="6" xfId="0" applyNumberFormat="1" applyFont="1" applyBorder="1"/>
    <xf numFmtId="0" fontId="8" fillId="0" borderId="0" xfId="0" applyFont="1"/>
    <xf numFmtId="2" fontId="6" fillId="0" borderId="0" xfId="0" applyNumberFormat="1" applyFont="1"/>
    <xf numFmtId="2" fontId="8" fillId="0" borderId="0" xfId="0" applyNumberFormat="1" applyFont="1"/>
    <xf numFmtId="3" fontId="7" fillId="0" borderId="8" xfId="0" applyNumberFormat="1" applyFont="1" applyBorder="1"/>
    <xf numFmtId="3" fontId="9" fillId="0" borderId="2" xfId="0" applyNumberFormat="1" applyFont="1" applyBorder="1"/>
    <xf numFmtId="3" fontId="11" fillId="0" borderId="2" xfId="0" applyNumberFormat="1" applyFont="1" applyBorder="1"/>
    <xf numFmtId="3" fontId="10" fillId="0" borderId="0" xfId="0" applyNumberFormat="1" applyFont="1" applyAlignment="1">
      <alignment horizontal="centerContinuous" wrapText="1" shrinkToFit="1"/>
    </xf>
    <xf numFmtId="3" fontId="12" fillId="0" borderId="0" xfId="0" applyNumberFormat="1" applyFont="1"/>
    <xf numFmtId="0" fontId="7" fillId="0" borderId="0" xfId="0" applyFont="1" applyAlignment="1">
      <alignment horizontal="centerContinuous" shrinkToFit="1"/>
    </xf>
    <xf numFmtId="0" fontId="7" fillId="0" borderId="8" xfId="0" applyFont="1" applyBorder="1"/>
    <xf numFmtId="3" fontId="9" fillId="2" borderId="8" xfId="0" applyNumberFormat="1" applyFont="1" applyFill="1" applyBorder="1" applyProtection="1">
      <protection hidden="1"/>
    </xf>
    <xf numFmtId="3" fontId="13" fillId="2" borderId="0" xfId="0" applyNumberFormat="1" applyFont="1" applyFill="1" applyProtection="1">
      <protection hidden="1"/>
    </xf>
    <xf numFmtId="0" fontId="10" fillId="0" borderId="4" xfId="0" applyFont="1" applyBorder="1"/>
    <xf numFmtId="0" fontId="10" fillId="0" borderId="0" xfId="0" applyFont="1"/>
    <xf numFmtId="0" fontId="13" fillId="0" borderId="0" xfId="0" applyFont="1"/>
    <xf numFmtId="3" fontId="10" fillId="0" borderId="0" xfId="0" applyNumberFormat="1" applyFont="1"/>
    <xf numFmtId="3" fontId="10" fillId="0" borderId="0" xfId="0" applyNumberFormat="1" applyFont="1" applyProtection="1">
      <protection hidden="1"/>
    </xf>
    <xf numFmtId="3" fontId="10" fillId="2" borderId="0" xfId="0" applyNumberFormat="1" applyFont="1" applyFill="1" applyProtection="1">
      <protection hidden="1"/>
    </xf>
    <xf numFmtId="3" fontId="13" fillId="2" borderId="4" xfId="0" applyNumberFormat="1" applyFont="1" applyFill="1" applyBorder="1" applyProtection="1">
      <protection hidden="1"/>
    </xf>
    <xf numFmtId="3" fontId="10" fillId="2" borderId="1" xfId="0" applyNumberFormat="1" applyFont="1" applyFill="1" applyBorder="1" applyProtection="1">
      <protection hidden="1"/>
    </xf>
    <xf numFmtId="2" fontId="10" fillId="0" borderId="0" xfId="0" applyNumberFormat="1" applyFont="1"/>
    <xf numFmtId="0" fontId="13" fillId="0" borderId="0" xfId="0" applyFont="1" applyAlignment="1">
      <alignment horizontal="right"/>
    </xf>
    <xf numFmtId="3" fontId="10" fillId="0" borderId="0" xfId="0" applyNumberFormat="1" applyFont="1" applyAlignment="1">
      <alignment horizontal="right"/>
    </xf>
    <xf numFmtId="2" fontId="10" fillId="0" borderId="0" xfId="0" applyNumberFormat="1" applyFont="1" applyAlignment="1">
      <alignment horizontal="center"/>
    </xf>
    <xf numFmtId="0" fontId="1" fillId="0" borderId="4" xfId="0" applyFont="1" applyBorder="1"/>
    <xf numFmtId="3" fontId="10" fillId="0" borderId="9" xfId="0" applyNumberFormat="1" applyFont="1" applyBorder="1" applyAlignment="1">
      <alignment horizontal="right"/>
    </xf>
    <xf numFmtId="0" fontId="0" fillId="0" borderId="12" xfId="0" applyBorder="1"/>
    <xf numFmtId="0" fontId="0" fillId="0" borderId="5" xfId="0" applyBorder="1"/>
    <xf numFmtId="3" fontId="0" fillId="0" borderId="5" xfId="0" applyNumberFormat="1" applyBorder="1" applyAlignment="1">
      <alignment horizontal="right" wrapText="1"/>
    </xf>
    <xf numFmtId="3" fontId="0" fillId="0" borderId="5" xfId="0" applyNumberFormat="1" applyBorder="1"/>
    <xf numFmtId="3" fontId="0" fillId="0" borderId="12" xfId="0" applyNumberFormat="1" applyBorder="1" applyAlignment="1">
      <alignment horizontal="right" wrapText="1"/>
    </xf>
    <xf numFmtId="3" fontId="0" fillId="0" borderId="13" xfId="0" applyNumberFormat="1" applyBorder="1"/>
    <xf numFmtId="3" fontId="6" fillId="3" borderId="0" xfId="0" applyNumberFormat="1" applyFont="1" applyFill="1" applyAlignment="1" applyProtection="1">
      <alignment horizontal="right"/>
      <protection locked="0"/>
    </xf>
    <xf numFmtId="3" fontId="6" fillId="3" borderId="4" xfId="0" applyNumberFormat="1" applyFont="1" applyFill="1" applyBorder="1" applyProtection="1">
      <protection locked="0"/>
    </xf>
    <xf numFmtId="3" fontId="1" fillId="4" borderId="0" xfId="0" applyNumberFormat="1" applyFont="1" applyFill="1" applyProtection="1">
      <protection locked="0"/>
    </xf>
    <xf numFmtId="3" fontId="14" fillId="0" borderId="0" xfId="0" applyNumberFormat="1" applyFont="1" applyProtection="1">
      <protection locked="0"/>
    </xf>
    <xf numFmtId="4" fontId="7" fillId="0" borderId="0" xfId="0" applyNumberFormat="1" applyFont="1"/>
    <xf numFmtId="3" fontId="0" fillId="0" borderId="1" xfId="0" applyNumberFormat="1" applyBorder="1" applyAlignment="1">
      <alignment horizontal="right"/>
    </xf>
    <xf numFmtId="3" fontId="15" fillId="0" borderId="1" xfId="0" applyNumberFormat="1" applyFont="1" applyBorder="1"/>
    <xf numFmtId="3" fontId="16" fillId="0" borderId="2" xfId="0" applyNumberFormat="1" applyFont="1" applyBorder="1"/>
    <xf numFmtId="14" fontId="0" fillId="0" borderId="0" xfId="0" applyNumberFormat="1"/>
    <xf numFmtId="49" fontId="0" fillId="0" borderId="0" xfId="0" applyNumberFormat="1"/>
    <xf numFmtId="3" fontId="17" fillId="0" borderId="0" xfId="0" applyNumberFormat="1" applyFont="1"/>
    <xf numFmtId="0" fontId="18" fillId="0" borderId="0" xfId="0" applyFont="1"/>
    <xf numFmtId="165" fontId="2" fillId="0" borderId="0" xfId="0" applyNumberFormat="1" applyFont="1"/>
    <xf numFmtId="164" fontId="2" fillId="0" borderId="0" xfId="0" applyNumberFormat="1" applyFont="1"/>
    <xf numFmtId="4" fontId="2" fillId="0" borderId="9" xfId="0" applyNumberFormat="1" applyFont="1" applyBorder="1"/>
    <xf numFmtId="165" fontId="2" fillId="0" borderId="3" xfId="0" applyNumberFormat="1" applyFont="1" applyBorder="1"/>
    <xf numFmtId="4" fontId="2" fillId="0" borderId="4" xfId="0" applyNumberFormat="1" applyFont="1" applyBorder="1"/>
    <xf numFmtId="165" fontId="2" fillId="0" borderId="1" xfId="0" applyNumberFormat="1" applyFont="1" applyBorder="1"/>
    <xf numFmtId="3" fontId="2" fillId="0" borderId="0" xfId="0" applyNumberFormat="1" applyFont="1" applyAlignment="1">
      <alignment horizontal="centerContinuous" shrinkToFit="1"/>
    </xf>
    <xf numFmtId="4" fontId="2" fillId="0" borderId="10" xfId="0" applyNumberFormat="1" applyFont="1" applyBorder="1"/>
    <xf numFmtId="165" fontId="2" fillId="0" borderId="6" xfId="0" applyNumberFormat="1" applyFont="1" applyBorder="1"/>
    <xf numFmtId="4" fontId="2" fillId="0" borderId="8" xfId="0" applyNumberFormat="1" applyFont="1" applyBorder="1"/>
    <xf numFmtId="3" fontId="2" fillId="0" borderId="6" xfId="0" applyNumberFormat="1" applyFont="1" applyBorder="1"/>
    <xf numFmtId="4" fontId="2" fillId="0" borderId="0" xfId="0" applyNumberFormat="1" applyFont="1"/>
    <xf numFmtId="3" fontId="5" fillId="0" borderId="0" xfId="0" applyNumberFormat="1" applyFont="1"/>
    <xf numFmtId="4" fontId="0" fillId="0" borderId="0" xfId="0" applyNumberFormat="1"/>
    <xf numFmtId="4" fontId="19" fillId="0" borderId="0" xfId="0" applyNumberFormat="1" applyFont="1"/>
    <xf numFmtId="4" fontId="0" fillId="0" borderId="0" xfId="0" quotePrefix="1" applyNumberFormat="1"/>
    <xf numFmtId="3" fontId="20" fillId="0" borderId="0" xfId="0" applyNumberFormat="1" applyFont="1"/>
    <xf numFmtId="3" fontId="20" fillId="0" borderId="1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38100</xdr:colOff>
      <xdr:row>29</xdr:row>
      <xdr:rowOff>28575</xdr:rowOff>
    </xdr:from>
    <xdr:to>
      <xdr:col>10</xdr:col>
      <xdr:colOff>971550</xdr:colOff>
      <xdr:row>31</xdr:row>
      <xdr:rowOff>171450</xdr:rowOff>
    </xdr:to>
    <xdr:pic>
      <xdr:nvPicPr>
        <xdr:cNvPr id="1028" name="Picture 1" descr="touch_logo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048625" y="5534025"/>
          <a:ext cx="204787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41"/>
  <sheetViews>
    <sheetView tabSelected="1" zoomScale="75" workbookViewId="0">
      <selection activeCell="F6" sqref="F6"/>
    </sheetView>
  </sheetViews>
  <sheetFormatPr defaultRowHeight="13.2" x14ac:dyDescent="0.25"/>
  <cols>
    <col min="2" max="2" width="7.6640625" customWidth="1"/>
    <col min="4" max="4" width="23.109375" customWidth="1"/>
    <col min="5" max="5" width="12.88671875" style="8" customWidth="1"/>
    <col min="6" max="6" width="14.109375" style="8" customWidth="1"/>
    <col min="7" max="7" width="13.5546875" style="8" customWidth="1"/>
    <col min="8" max="8" width="17.44140625" style="8" customWidth="1"/>
    <col min="9" max="9" width="13" style="8" customWidth="1"/>
    <col min="10" max="10" width="16.6640625" style="8" customWidth="1"/>
    <col min="11" max="11" width="15.109375" style="8" customWidth="1"/>
  </cols>
  <sheetData>
    <row r="1" spans="1:23" ht="13.5" customHeight="1" x14ac:dyDescent="0.25"/>
    <row r="2" spans="1:23" ht="21" customHeight="1" x14ac:dyDescent="0.4">
      <c r="A2" s="27" t="s">
        <v>67</v>
      </c>
      <c r="B2" s="28"/>
      <c r="C2" s="28"/>
      <c r="D2" s="28"/>
      <c r="E2" s="58" t="s">
        <v>63</v>
      </c>
      <c r="F2" s="26"/>
      <c r="G2" s="93" t="s">
        <v>65</v>
      </c>
      <c r="H2" s="12"/>
      <c r="I2" s="59"/>
      <c r="J2" s="79" t="s">
        <v>50</v>
      </c>
      <c r="K2" s="13"/>
      <c r="S2" s="1"/>
      <c r="T2" s="1"/>
      <c r="U2" s="1"/>
      <c r="V2" s="1"/>
      <c r="W2" s="1"/>
    </row>
    <row r="3" spans="1:23" ht="15.75" customHeight="1" x14ac:dyDescent="0.3">
      <c r="A3" s="78" t="s">
        <v>27</v>
      </c>
      <c r="E3" s="60" t="s">
        <v>32</v>
      </c>
      <c r="F3" s="31"/>
      <c r="G3" s="86">
        <v>1</v>
      </c>
      <c r="H3" s="8" t="s">
        <v>28</v>
      </c>
      <c r="J3" s="87">
        <v>12</v>
      </c>
      <c r="K3" s="92"/>
      <c r="S3" s="33"/>
      <c r="T3" s="1"/>
      <c r="U3" s="1"/>
      <c r="V3" s="1"/>
      <c r="W3" s="1"/>
    </row>
    <row r="4" spans="1:23" ht="13.8" thickBot="1" x14ac:dyDescent="0.3">
      <c r="A4" s="14"/>
      <c r="E4" s="30"/>
      <c r="F4" s="30"/>
      <c r="I4" s="18"/>
      <c r="K4" s="91"/>
      <c r="S4" s="1"/>
      <c r="T4" s="1"/>
      <c r="U4" s="9"/>
      <c r="V4" s="1"/>
      <c r="W4" s="1"/>
    </row>
    <row r="5" spans="1:23" ht="55.5" customHeight="1" thickTop="1" thickBot="1" x14ac:dyDescent="0.3">
      <c r="A5" s="80"/>
      <c r="B5" s="81"/>
      <c r="C5" s="81"/>
      <c r="D5" s="81"/>
      <c r="E5" s="16" t="s">
        <v>0</v>
      </c>
      <c r="F5" s="16" t="s">
        <v>1</v>
      </c>
      <c r="G5" s="16" t="s">
        <v>2</v>
      </c>
      <c r="H5" s="82" t="s">
        <v>46</v>
      </c>
      <c r="I5" s="83"/>
      <c r="J5" s="84" t="s">
        <v>19</v>
      </c>
      <c r="K5" s="85"/>
      <c r="S5" s="1"/>
      <c r="T5" s="1"/>
      <c r="U5" s="1"/>
      <c r="V5" s="1"/>
      <c r="W5" s="1"/>
    </row>
    <row r="6" spans="1:23" s="22" customFormat="1" ht="13.8" thickTop="1" x14ac:dyDescent="0.25">
      <c r="A6" s="21" t="s">
        <v>52</v>
      </c>
      <c r="E6" s="88">
        <v>0</v>
      </c>
      <c r="F6" s="88">
        <v>0</v>
      </c>
      <c r="G6" s="15" t="s">
        <v>13</v>
      </c>
      <c r="H6" s="23">
        <f>(+E6+F6)/$G$3*$J$3</f>
        <v>0</v>
      </c>
      <c r="I6" s="23"/>
      <c r="J6" s="41">
        <f>+H6</f>
        <v>0</v>
      </c>
      <c r="K6" s="24"/>
      <c r="S6" s="1"/>
      <c r="T6" s="1"/>
      <c r="U6" s="25"/>
      <c r="V6" s="25"/>
      <c r="W6" s="25"/>
    </row>
    <row r="7" spans="1:23" s="22" customFormat="1" x14ac:dyDescent="0.25">
      <c r="B7" s="21" t="s">
        <v>51</v>
      </c>
      <c r="E7" s="88">
        <v>0</v>
      </c>
      <c r="F7" s="88">
        <v>0</v>
      </c>
      <c r="G7" s="15" t="s">
        <v>13</v>
      </c>
      <c r="H7" s="23">
        <f>(+E7+F7)/$G$3*$J$3</f>
        <v>0</v>
      </c>
      <c r="I7" s="23"/>
      <c r="J7" s="41">
        <f>+H7</f>
        <v>0</v>
      </c>
      <c r="K7" s="24"/>
      <c r="S7" s="1"/>
      <c r="T7" s="1"/>
      <c r="U7" s="25"/>
      <c r="V7" s="25"/>
      <c r="W7" s="25"/>
    </row>
    <row r="8" spans="1:23" x14ac:dyDescent="0.25">
      <c r="A8" s="14"/>
      <c r="B8" t="s">
        <v>3</v>
      </c>
      <c r="E8" s="88">
        <v>0</v>
      </c>
      <c r="F8" s="88">
        <v>0</v>
      </c>
      <c r="G8" s="15" t="s">
        <v>13</v>
      </c>
      <c r="H8" s="9">
        <f>+E8</f>
        <v>0</v>
      </c>
      <c r="I8" s="9"/>
      <c r="J8" s="42">
        <f>+E8+F8</f>
        <v>0</v>
      </c>
      <c r="K8" s="11"/>
      <c r="S8" s="1"/>
      <c r="T8" s="1"/>
      <c r="U8" s="1"/>
      <c r="V8" s="1"/>
      <c r="W8" s="1"/>
    </row>
    <row r="9" spans="1:23" x14ac:dyDescent="0.25">
      <c r="A9" s="14"/>
      <c r="B9" t="s">
        <v>30</v>
      </c>
      <c r="E9" s="88">
        <v>0</v>
      </c>
      <c r="F9" s="88">
        <v>0</v>
      </c>
      <c r="G9" s="32" t="s">
        <v>13</v>
      </c>
      <c r="H9" s="8">
        <f>IF((E9+F9)&lt;'Jan-Dec 2024 USD Tax rates'!$D$7,0,
IF((E9+F9)&lt;('Jan-Dec 2024 USD Tax rates'!$D$7)/('Jan-Dec 2024 USD Tax rates'!$D$8),(E9+F9)-'Jan-Dec 2024 USD Tax rates'!$D$7,
IF((E9+F9)&gt;='Jan-Dec 2024 USD Tax rates'!$E$7/'Jan-Dec 2024 USD Tax rates'!D8,(E9+F9)-('Jan-Dec 2024 USD Tax rates'!$E$7),
IF((E9+F9)&lt;'Jan-Dec 2024 USD Tax rates'!$E$7/('Jan-Dec 2024 USD Tax rates'!$D$8),(E9+F9)-((E9+F9)*('Jan-Dec 2024 USD Tax rates'!$D$8))))))</f>
        <v>0</v>
      </c>
      <c r="J9" s="29">
        <f>IF(($E$9+$F$9)&lt;'Jan-Dec 2024 USD Tax rates'!$D$7,0,
IF(($E$9+$F$9)&lt;('Jan-Dec 2024 USD Tax rates'!$D$7)/('Jan-Dec 2024 USD Tax rates'!$D$8),($E$9+$F$9)-'Jan-Dec 2024 USD Tax rates'!$D$7,
IF(($E$9+$F$9)&gt;='Jan-Dec 2024 USD Tax rates'!$E$7/'Jan-Dec 2024 USD Tax rates'!D8,($E$9+$F$9)-('Jan-Dec 2024 USD Tax rates'!$E$7),
IF(($E$9+$F$9)&lt;'Jan-Dec 2024 USD Tax rates'!$E$7/('Jan-Dec 2024 USD Tax rates'!$D$8),($E$9+$F$9)-(($E$9+$F$9)*('Jan-Dec 2024 USD Tax rates'!$D$8))))))</f>
        <v>0</v>
      </c>
      <c r="K9" s="10"/>
      <c r="S9" s="1"/>
      <c r="T9" s="1"/>
      <c r="U9" s="1"/>
      <c r="V9" s="1"/>
      <c r="W9" s="1"/>
    </row>
    <row r="10" spans="1:23" x14ac:dyDescent="0.25">
      <c r="A10" s="14"/>
      <c r="B10" t="s">
        <v>47</v>
      </c>
      <c r="E10" s="88">
        <v>0</v>
      </c>
      <c r="F10" s="88">
        <v>0</v>
      </c>
      <c r="G10" s="15" t="s">
        <v>13</v>
      </c>
      <c r="H10" s="19">
        <f>IF((+E10-'Jan-Dec 2024 USD Tax rates'!$D$1)&lt;=0,0,+E10-'Jan-Dec 2024 USD Tax rates'!$D$1)</f>
        <v>0</v>
      </c>
      <c r="I10" s="19">
        <f>SUM(H6:H10)</f>
        <v>0</v>
      </c>
      <c r="J10" s="43">
        <f>IF((+E10+F10-'Jan-Dec 2024 USD Tax rates'!$D$1)&lt;=0,0,+E10+F10-'Jan-Dec 2024 USD Tax rates'!$D$1)</f>
        <v>0</v>
      </c>
      <c r="K10" s="17">
        <f>SUM(J6:J10)</f>
        <v>0</v>
      </c>
      <c r="S10" s="1"/>
      <c r="T10" s="1"/>
      <c r="U10" s="1"/>
      <c r="V10" s="1"/>
      <c r="W10" s="1"/>
    </row>
    <row r="11" spans="1:23" x14ac:dyDescent="0.25">
      <c r="A11" s="14"/>
      <c r="G11" s="9"/>
      <c r="H11" s="9"/>
      <c r="I11" s="9"/>
      <c r="J11" s="42"/>
      <c r="K11" s="11"/>
      <c r="S11" s="1"/>
      <c r="T11" s="1"/>
      <c r="U11" s="2"/>
      <c r="V11" s="3"/>
      <c r="W11" s="1"/>
    </row>
    <row r="12" spans="1:23" x14ac:dyDescent="0.25">
      <c r="A12" s="14" t="s">
        <v>10</v>
      </c>
      <c r="C12" t="s">
        <v>4</v>
      </c>
      <c r="D12" t="s">
        <v>5</v>
      </c>
      <c r="E12" s="88">
        <v>0</v>
      </c>
      <c r="F12" s="88">
        <v>0</v>
      </c>
      <c r="G12" s="23">
        <f>(+E12+F12)/$G$3*$J$3</f>
        <v>0</v>
      </c>
      <c r="H12" s="9">
        <f>IF(AND('Jan-Dec 2024 USD Tax rates'!$D$2&gt;=H6*'Jan-Dec 2024 USD Tax rates'!E2,H6*'Jan-Dec 2024 USD Tax rates'!E2&gt;=+G12+G13),+G12+G13,
IF(AND('Jan-Dec 2024 USD Tax rates'!$D$2&gt;=H6*'Jan-Dec 2024 USD Tax rates'!E2,+G12+G13&gt;=H6*'Jan-Dec 2024 USD Tax rates'!E2),H6*'Jan-Dec 2024 USD Tax rates'!E2,
IF(AND('Jan-Dec 2024 USD Tax rates'!$D$2&gt;=H6*'Jan-Dec 2024 USD Tax rates'!E2,+G12+G13&gt;='Jan-Dec 2024 USD Tax rates'!$D$2), 'Jan-Dec 2024 USD Tax rates'!$D$2,
IF(AND(H6*'Jan-Dec 2024 USD Tax rates'!E2&gt;='Jan-Dec 2024 USD Tax rates'!$D$2,'Jan-Dec 2024 USD Tax rates'!$D$2&gt;=+G12+G13),+G12+G13,
IF(AND('Jan-Dec 2024 USD Tax rates'!$D$2&lt;=H6*'Jan-Dec 2024 USD Tax rates'!E2,+G12+G13&gt;='Jan-Dec 2024 USD Tax rates'!$D$2),'Jan-Dec 2024 USD Tax rates'!$D$2,'Jan-Dec 2024 USD Tax rates'!$D$2)))))</f>
        <v>0</v>
      </c>
      <c r="I12" s="9"/>
      <c r="J12" s="42">
        <f>+H12</f>
        <v>0</v>
      </c>
      <c r="K12" s="11"/>
      <c r="S12" s="1"/>
      <c r="T12" s="4"/>
      <c r="U12" s="1"/>
      <c r="V12" s="5"/>
      <c r="W12" s="1"/>
    </row>
    <row r="13" spans="1:23" x14ac:dyDescent="0.25">
      <c r="A13" s="14"/>
      <c r="C13" s="22" t="s">
        <v>58</v>
      </c>
      <c r="E13" s="88">
        <v>0</v>
      </c>
      <c r="F13" s="88">
        <v>0</v>
      </c>
      <c r="G13" s="23">
        <f>(+E13+F13)/$G$3*$J$3</f>
        <v>0</v>
      </c>
      <c r="H13" s="15" t="s">
        <v>13</v>
      </c>
      <c r="I13" s="9"/>
      <c r="J13" s="44" t="s">
        <v>13</v>
      </c>
      <c r="K13" s="11"/>
      <c r="S13" s="1"/>
      <c r="T13" s="1"/>
      <c r="U13" s="6"/>
      <c r="V13" s="6"/>
      <c r="W13" s="1"/>
    </row>
    <row r="14" spans="1:23" x14ac:dyDescent="0.25">
      <c r="A14" s="14"/>
      <c r="C14" t="s">
        <v>6</v>
      </c>
      <c r="E14" s="88">
        <v>0</v>
      </c>
      <c r="F14" s="88">
        <v>0</v>
      </c>
      <c r="G14" s="15" t="s">
        <v>13</v>
      </c>
      <c r="H14" s="9">
        <f>+E14</f>
        <v>0</v>
      </c>
      <c r="I14" s="9"/>
      <c r="J14" s="42">
        <f>+E14+F14</f>
        <v>0</v>
      </c>
      <c r="K14" s="11"/>
      <c r="S14" s="1"/>
      <c r="T14" s="1"/>
      <c r="U14" s="1"/>
      <c r="V14" s="1"/>
      <c r="W14" s="1"/>
    </row>
    <row r="15" spans="1:23" x14ac:dyDescent="0.25">
      <c r="A15" s="14"/>
      <c r="C15" t="s">
        <v>31</v>
      </c>
      <c r="E15" s="88">
        <v>0</v>
      </c>
      <c r="F15" s="88">
        <v>0</v>
      </c>
      <c r="G15" s="15" t="s">
        <v>13</v>
      </c>
      <c r="H15" s="23">
        <f>(+E15+F15)/$G$3*$J$3</f>
        <v>0</v>
      </c>
      <c r="I15" s="9"/>
      <c r="J15" s="42">
        <f>+H15</f>
        <v>0</v>
      </c>
      <c r="K15" s="11"/>
      <c r="S15" s="1"/>
      <c r="T15" s="1"/>
      <c r="U15" s="1"/>
      <c r="V15" s="1"/>
      <c r="W15" s="1"/>
    </row>
    <row r="16" spans="1:23" x14ac:dyDescent="0.25">
      <c r="A16" s="14"/>
      <c r="C16" t="s">
        <v>7</v>
      </c>
      <c r="E16" s="88">
        <v>0</v>
      </c>
      <c r="F16" s="88">
        <v>0</v>
      </c>
      <c r="G16" s="15" t="s">
        <v>13</v>
      </c>
      <c r="H16" s="9">
        <f>+E16</f>
        <v>0</v>
      </c>
      <c r="I16" s="9"/>
      <c r="J16" s="42">
        <f>+E16+F16</f>
        <v>0</v>
      </c>
      <c r="K16" s="11"/>
      <c r="S16" s="7"/>
      <c r="T16" s="1"/>
      <c r="U16" s="1"/>
      <c r="V16" s="1"/>
      <c r="W16" s="1"/>
    </row>
    <row r="17" spans="1:23" x14ac:dyDescent="0.25">
      <c r="A17" s="14"/>
      <c r="C17" t="s">
        <v>8</v>
      </c>
      <c r="E17" s="88">
        <v>0</v>
      </c>
      <c r="F17" s="88">
        <v>0</v>
      </c>
      <c r="G17" s="15" t="s">
        <v>13</v>
      </c>
      <c r="H17" s="9">
        <f>+E17</f>
        <v>0</v>
      </c>
      <c r="I17" s="9">
        <f>SUM(H12:H17)</f>
        <v>0</v>
      </c>
      <c r="J17" s="42">
        <f>+E17+F17</f>
        <v>0</v>
      </c>
      <c r="K17" s="11">
        <f>SUM(J12:J17)</f>
        <v>0</v>
      </c>
    </row>
    <row r="18" spans="1:23" x14ac:dyDescent="0.25">
      <c r="A18" s="14"/>
      <c r="E18" s="8" t="s">
        <v>5</v>
      </c>
      <c r="G18" s="9"/>
      <c r="H18" s="9"/>
      <c r="I18" s="9"/>
      <c r="J18" s="42"/>
      <c r="K18" s="11"/>
    </row>
    <row r="19" spans="1:23" x14ac:dyDescent="0.25">
      <c r="A19" s="14"/>
      <c r="C19" s="20" t="s">
        <v>9</v>
      </c>
      <c r="G19" s="9"/>
      <c r="H19" s="17">
        <f>+H6+H7+H8+H9+H10-H12-H14-H15-H16-H17</f>
        <v>0</v>
      </c>
      <c r="I19" s="40"/>
      <c r="J19" s="45">
        <f>+J6+J7+J8+J9+J10-J12-J14-J15-J16-J17</f>
        <v>0</v>
      </c>
      <c r="K19" s="34"/>
      <c r="S19" s="1"/>
      <c r="T19" s="1"/>
      <c r="U19" s="1"/>
      <c r="V19" s="1"/>
      <c r="W19" s="1"/>
    </row>
    <row r="20" spans="1:23" x14ac:dyDescent="0.25">
      <c r="A20" s="14"/>
      <c r="G20" s="9"/>
      <c r="H20" s="15" t="s">
        <v>44</v>
      </c>
      <c r="I20" s="15" t="s">
        <v>45</v>
      </c>
      <c r="J20" s="42"/>
      <c r="K20" s="11"/>
      <c r="S20" s="1"/>
      <c r="T20" s="1"/>
      <c r="U20" s="1"/>
      <c r="V20" s="1"/>
      <c r="W20" s="1"/>
    </row>
    <row r="21" spans="1:23" s="67" customFormat="1" ht="13.8" x14ac:dyDescent="0.25">
      <c r="A21" s="66"/>
      <c r="C21" s="68" t="s">
        <v>37</v>
      </c>
      <c r="E21" s="69"/>
      <c r="F21" s="69"/>
      <c r="G21" s="70"/>
      <c r="H21" s="65">
        <f>+'Jan-Dec 2024 USD Tax rates'!$G$20</f>
        <v>0</v>
      </c>
      <c r="I21" s="71">
        <f>+'Jan-Dec 2024 USD Tax rates'!$H$20</f>
        <v>0</v>
      </c>
      <c r="J21" s="72">
        <f>+'Jan-Dec 2024 USD Tax rates'!$G$34</f>
        <v>0</v>
      </c>
      <c r="K21" s="73">
        <f>+'Jan-Dec 2024 USD Tax rates'!$H$34</f>
        <v>0</v>
      </c>
      <c r="S21" s="74"/>
      <c r="T21" s="74"/>
      <c r="U21" s="74"/>
      <c r="V21" s="74"/>
      <c r="W21" s="74"/>
    </row>
    <row r="22" spans="1:23" x14ac:dyDescent="0.25">
      <c r="A22" s="14"/>
      <c r="C22" s="20" t="s">
        <v>33</v>
      </c>
      <c r="H22" s="8">
        <f>+H21/$J$3*$G$3</f>
        <v>0</v>
      </c>
      <c r="I22" s="8">
        <f>+I21/$J$3*$G$3</f>
        <v>0</v>
      </c>
      <c r="J22" s="29" t="s">
        <v>5</v>
      </c>
      <c r="K22" s="10" t="s">
        <v>5</v>
      </c>
      <c r="S22" s="1"/>
      <c r="T22" s="1"/>
      <c r="U22" s="1"/>
      <c r="V22" s="1"/>
      <c r="W22" s="1"/>
    </row>
    <row r="23" spans="1:23" x14ac:dyDescent="0.25">
      <c r="A23" s="14" t="s">
        <v>11</v>
      </c>
      <c r="C23" t="s">
        <v>42</v>
      </c>
      <c r="E23" s="88">
        <v>0</v>
      </c>
      <c r="F23" s="88">
        <v>0</v>
      </c>
      <c r="G23" s="15" t="s">
        <v>13</v>
      </c>
      <c r="H23" s="9">
        <f>(+E23+F23)/2</f>
        <v>0</v>
      </c>
      <c r="I23" s="9"/>
      <c r="J23" s="42" t="s">
        <v>5</v>
      </c>
      <c r="K23" s="11"/>
      <c r="S23" s="1"/>
      <c r="T23" s="1"/>
      <c r="U23" s="1"/>
      <c r="V23" s="1"/>
      <c r="W23" s="1"/>
    </row>
    <row r="24" spans="1:23" x14ac:dyDescent="0.25">
      <c r="A24" s="14"/>
      <c r="C24" t="s">
        <v>43</v>
      </c>
      <c r="E24" s="88">
        <v>0</v>
      </c>
      <c r="F24" s="88">
        <v>0</v>
      </c>
      <c r="G24" s="15" t="s">
        <v>13</v>
      </c>
      <c r="H24" s="8">
        <f>(+E24+F24)/2</f>
        <v>0</v>
      </c>
      <c r="J24" s="42" t="s">
        <v>5</v>
      </c>
      <c r="K24" s="10"/>
      <c r="S24" s="1"/>
      <c r="T24" s="1"/>
      <c r="U24" s="1"/>
      <c r="V24" s="1"/>
      <c r="W24" s="1"/>
    </row>
    <row r="25" spans="1:23" s="22" customFormat="1" x14ac:dyDescent="0.25">
      <c r="B25" s="97"/>
      <c r="C25" s="21" t="s">
        <v>64</v>
      </c>
      <c r="D25" s="97"/>
      <c r="E25" s="88">
        <v>0</v>
      </c>
      <c r="F25" s="32" t="s">
        <v>13</v>
      </c>
      <c r="G25" s="15" t="s">
        <v>13</v>
      </c>
      <c r="H25" s="9">
        <f>+E25/$J$3*$G$3</f>
        <v>0</v>
      </c>
      <c r="I25" s="9"/>
      <c r="J25" s="42" t="s">
        <v>5</v>
      </c>
      <c r="K25" s="11"/>
      <c r="S25" s="1"/>
      <c r="T25" s="1"/>
      <c r="U25" s="25"/>
      <c r="V25" s="25"/>
      <c r="W25" s="25"/>
    </row>
    <row r="26" spans="1:23" x14ac:dyDescent="0.25">
      <c r="A26" s="14"/>
      <c r="C26" s="20" t="s">
        <v>34</v>
      </c>
      <c r="E26" s="8" t="s">
        <v>66</v>
      </c>
      <c r="G26" s="9"/>
      <c r="H26" s="9">
        <f>+H22-H23-H24-H25</f>
        <v>0</v>
      </c>
      <c r="I26" s="9">
        <f>+I22-((+H23+H24+H25)*('Jan-Dec 2024 USD Tax rates'!$D$3/100))</f>
        <v>0</v>
      </c>
      <c r="J26" s="42" t="s">
        <v>5</v>
      </c>
      <c r="K26" s="11" t="s">
        <v>5</v>
      </c>
      <c r="S26" s="1"/>
      <c r="T26" s="1"/>
      <c r="U26" s="1"/>
      <c r="V26" s="1"/>
      <c r="W26" s="1"/>
    </row>
    <row r="27" spans="1:23" x14ac:dyDescent="0.25">
      <c r="A27" s="21" t="s">
        <v>12</v>
      </c>
      <c r="B27" s="22"/>
      <c r="C27" s="20" t="s">
        <v>40</v>
      </c>
      <c r="D27" s="22"/>
      <c r="E27" s="88">
        <v>0</v>
      </c>
      <c r="F27" s="88">
        <v>0</v>
      </c>
      <c r="G27" s="23"/>
      <c r="H27" s="23">
        <f>+E27</f>
        <v>0</v>
      </c>
      <c r="I27" s="23">
        <f>+F27</f>
        <v>0</v>
      </c>
      <c r="J27" s="41" t="s">
        <v>5</v>
      </c>
      <c r="K27" s="24" t="s">
        <v>5</v>
      </c>
      <c r="S27" s="1"/>
      <c r="T27" s="1"/>
      <c r="U27" s="1"/>
      <c r="V27" s="1"/>
      <c r="W27" s="1"/>
    </row>
    <row r="28" spans="1:23" x14ac:dyDescent="0.25">
      <c r="A28" s="14"/>
      <c r="C28" t="s">
        <v>55</v>
      </c>
      <c r="G28" s="9"/>
      <c r="H28" s="9">
        <f>+H26-H27</f>
        <v>0</v>
      </c>
      <c r="I28" s="9">
        <f>+I26-I27</f>
        <v>0</v>
      </c>
      <c r="J28" s="42">
        <f>+J21-H21</f>
        <v>0</v>
      </c>
      <c r="K28" s="11">
        <f>+K21-I21</f>
        <v>0</v>
      </c>
      <c r="S28" s="1"/>
      <c r="T28" s="1"/>
      <c r="U28" s="1"/>
      <c r="V28" s="1"/>
      <c r="W28" s="1"/>
    </row>
    <row r="29" spans="1:23" s="54" customFormat="1" ht="17.399999999999999" x14ac:dyDescent="0.3">
      <c r="A29" s="47"/>
      <c r="B29" s="48"/>
      <c r="C29" s="49" t="s">
        <v>41</v>
      </c>
      <c r="D29" s="48"/>
      <c r="E29" s="50"/>
      <c r="F29" s="50"/>
      <c r="G29" s="51"/>
      <c r="H29" s="64">
        <f>+H28+J28</f>
        <v>0</v>
      </c>
      <c r="I29" s="64">
        <f>+I28+K28</f>
        <v>0</v>
      </c>
      <c r="J29" s="52"/>
      <c r="K29" s="53"/>
      <c r="U29" s="55"/>
      <c r="V29" s="55"/>
      <c r="W29" s="56"/>
    </row>
    <row r="30" spans="1:23" x14ac:dyDescent="0.25">
      <c r="D30" s="8"/>
      <c r="K30"/>
      <c r="T30" s="1"/>
      <c r="U30" s="1"/>
      <c r="V30" s="1"/>
    </row>
    <row r="31" spans="1:23" s="67" customFormat="1" ht="13.8" x14ac:dyDescent="0.25">
      <c r="A31" s="67" t="s">
        <v>53</v>
      </c>
      <c r="D31" s="69"/>
      <c r="E31" s="32" t="s">
        <v>59</v>
      </c>
      <c r="F31" s="89"/>
      <c r="G31" s="69"/>
      <c r="H31" s="75" t="s">
        <v>56</v>
      </c>
      <c r="I31" s="76">
        <f>+E27+H29</f>
        <v>0</v>
      </c>
      <c r="M31" s="74"/>
      <c r="N31" s="74"/>
      <c r="O31" s="74"/>
      <c r="P31" s="74"/>
      <c r="Q31" s="74"/>
    </row>
    <row r="32" spans="1:23" s="67" customFormat="1" ht="13.8" x14ac:dyDescent="0.25">
      <c r="A32" s="67" t="s">
        <v>54</v>
      </c>
      <c r="D32" s="69"/>
      <c r="E32" s="69"/>
      <c r="F32" s="69"/>
      <c r="G32" s="69"/>
      <c r="H32" s="75" t="s">
        <v>57</v>
      </c>
      <c r="I32" s="76">
        <f>+F27+I29</f>
        <v>0</v>
      </c>
      <c r="M32" s="77"/>
      <c r="N32" s="74"/>
      <c r="O32" s="74"/>
      <c r="P32" s="74"/>
      <c r="Q32" s="74"/>
    </row>
    <row r="33" spans="4:11" x14ac:dyDescent="0.25">
      <c r="D33" s="8"/>
      <c r="G33" s="94"/>
      <c r="K33"/>
    </row>
    <row r="34" spans="4:11" x14ac:dyDescent="0.25">
      <c r="D34" s="8"/>
      <c r="G34" s="95"/>
      <c r="K34"/>
    </row>
    <row r="35" spans="4:11" x14ac:dyDescent="0.25">
      <c r="D35" s="8"/>
      <c r="K35"/>
    </row>
    <row r="36" spans="4:11" x14ac:dyDescent="0.25">
      <c r="D36" s="8"/>
      <c r="K36"/>
    </row>
    <row r="37" spans="4:11" s="111" customFormat="1" ht="15.6" x14ac:dyDescent="0.3">
      <c r="D37" s="112"/>
      <c r="E37" s="113"/>
    </row>
    <row r="38" spans="4:11" s="111" customFormat="1" ht="15.6" x14ac:dyDescent="0.3">
      <c r="D38" s="112"/>
    </row>
    <row r="39" spans="4:11" s="111" customFormat="1" x14ac:dyDescent="0.25"/>
    <row r="40" spans="4:11" s="111" customFormat="1" ht="15.6" x14ac:dyDescent="0.3">
      <c r="D40" s="112"/>
    </row>
    <row r="41" spans="4:11" s="111" customFormat="1" x14ac:dyDescent="0.25"/>
  </sheetData>
  <sheetProtection algorithmName="SHA-512" hashValue="9fvUVd6Wt9dS19ItP7YoELUHVkqWr8H+2ECx0SGXH92M5gvSza4CIOEpbLnBkMmkm3pUp+kYSGGqVZTAwwUz9Q==" saltValue="E/yDKN+hGTC9lJUDlvZc0Q==" spinCount="100000" sheet="1" objects="1" scenarios="1"/>
  <protectedRanges>
    <protectedRange sqref="G3 J3:J4 E7:F9 E11:F16 F22 E22:E24 E26:F26 F28 E6" name="Range1"/>
    <protectedRange sqref="F6" name="Range1_1"/>
  </protectedRanges>
  <phoneticPr fontId="2" type="noConversion"/>
  <printOptions gridLines="1"/>
  <pageMargins left="0.23622047244094499" right="0.18" top="0" bottom="0.31496062992126" header="0.118110236220472" footer="0.31496062992126"/>
  <pageSetup paperSize="9" scale="96" orientation="landscape" horizontalDpi="120" verticalDpi="144" r:id="rId1"/>
  <headerFooter alignWithMargins="0">
    <oddFooter>&amp;LPage &amp;P of &amp;N&amp;C&amp;F&amp;R&amp;D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38"/>
  <sheetViews>
    <sheetView workbookViewId="0">
      <selection activeCell="E7" sqref="E7"/>
    </sheetView>
  </sheetViews>
  <sheetFormatPr defaultRowHeight="13.2" x14ac:dyDescent="0.25"/>
  <cols>
    <col min="1" max="1" width="11.6640625" style="38" bestFit="1" customWidth="1"/>
    <col min="2" max="2" width="21.6640625" style="38" customWidth="1"/>
    <col min="3" max="3" width="13.5546875" customWidth="1"/>
    <col min="4" max="4" width="12.6640625" style="8" customWidth="1"/>
    <col min="5" max="5" width="13.88671875" style="8" customWidth="1"/>
    <col min="6" max="6" width="11.88671875" style="38" customWidth="1"/>
    <col min="7" max="7" width="12.44140625" style="38" bestFit="1" customWidth="1"/>
    <col min="8" max="8" width="10.44140625" style="8" customWidth="1"/>
    <col min="9" max="9" width="10" bestFit="1" customWidth="1"/>
    <col min="10" max="10" width="12" bestFit="1" customWidth="1"/>
  </cols>
  <sheetData>
    <row r="1" spans="1:11" s="35" customFormat="1" ht="10.199999999999999" x14ac:dyDescent="0.2">
      <c r="A1" s="38"/>
      <c r="B1" s="38"/>
      <c r="C1" s="35" t="s">
        <v>29</v>
      </c>
      <c r="D1" s="114">
        <v>700</v>
      </c>
      <c r="E1" s="36"/>
      <c r="F1" s="36" t="s">
        <v>35</v>
      </c>
      <c r="G1" s="98" t="s">
        <v>36</v>
      </c>
      <c r="H1" s="38"/>
    </row>
    <row r="2" spans="1:11" s="35" customFormat="1" ht="10.199999999999999" x14ac:dyDescent="0.2">
      <c r="A2" s="38"/>
      <c r="B2" s="96"/>
      <c r="C2" s="35" t="s">
        <v>20</v>
      </c>
      <c r="D2" s="114">
        <v>5400</v>
      </c>
      <c r="E2" s="99">
        <v>7.4999999999999997E-2</v>
      </c>
      <c r="F2" s="100">
        <v>0</v>
      </c>
      <c r="G2" s="101">
        <v>1.2</v>
      </c>
      <c r="H2" s="38"/>
    </row>
    <row r="3" spans="1:11" s="35" customFormat="1" ht="10.199999999999999" x14ac:dyDescent="0.2">
      <c r="A3" s="38"/>
      <c r="B3" s="96"/>
      <c r="C3" s="35" t="s">
        <v>21</v>
      </c>
      <c r="D3" s="36">
        <v>3</v>
      </c>
      <c r="E3" s="36"/>
      <c r="F3" s="102">
        <v>20</v>
      </c>
      <c r="G3" s="103">
        <v>3.6</v>
      </c>
      <c r="H3" s="38"/>
    </row>
    <row r="4" spans="1:11" s="35" customFormat="1" ht="10.199999999999999" x14ac:dyDescent="0.2">
      <c r="A4" s="38"/>
      <c r="B4" s="38"/>
      <c r="C4" s="35" t="s">
        <v>22</v>
      </c>
      <c r="D4" s="36">
        <v>0</v>
      </c>
      <c r="E4" s="36"/>
      <c r="F4" s="102">
        <v>25</v>
      </c>
      <c r="G4" s="103">
        <v>12</v>
      </c>
      <c r="H4" s="38"/>
    </row>
    <row r="5" spans="1:11" s="35" customFormat="1" ht="10.199999999999999" x14ac:dyDescent="0.2">
      <c r="A5" s="38"/>
      <c r="B5" s="38"/>
      <c r="C5" s="62" t="s">
        <v>23</v>
      </c>
      <c r="D5" s="104"/>
      <c r="E5" s="36">
        <v>900</v>
      </c>
      <c r="F5" s="102">
        <v>30</v>
      </c>
      <c r="G5" s="103">
        <v>24</v>
      </c>
      <c r="H5" s="38"/>
    </row>
    <row r="6" spans="1:11" s="35" customFormat="1" ht="10.199999999999999" x14ac:dyDescent="0.2">
      <c r="A6" s="38"/>
      <c r="B6" s="38"/>
      <c r="C6" s="62" t="s">
        <v>24</v>
      </c>
      <c r="D6" s="104"/>
      <c r="E6" s="36">
        <v>900</v>
      </c>
      <c r="F6" s="102">
        <v>35</v>
      </c>
      <c r="G6" s="103">
        <v>36</v>
      </c>
      <c r="H6" s="38"/>
    </row>
    <row r="7" spans="1:11" s="35" customFormat="1" ht="10.199999999999999" x14ac:dyDescent="0.2">
      <c r="A7" s="38"/>
      <c r="B7" s="38" t="s">
        <v>38</v>
      </c>
      <c r="D7" s="114">
        <v>3200</v>
      </c>
      <c r="E7" s="115">
        <v>5033.333333333333</v>
      </c>
      <c r="F7" s="105">
        <v>40</v>
      </c>
      <c r="G7" s="106">
        <v>0</v>
      </c>
      <c r="H7" s="38"/>
      <c r="I7" s="38"/>
      <c r="J7" s="38"/>
    </row>
    <row r="8" spans="1:11" s="35" customFormat="1" ht="10.199999999999999" x14ac:dyDescent="0.2">
      <c r="A8" s="38"/>
      <c r="B8" s="57" t="s">
        <v>39</v>
      </c>
      <c r="C8" s="63"/>
      <c r="D8" s="107">
        <v>0.33333333333332998</v>
      </c>
      <c r="E8" s="108"/>
      <c r="F8" s="109">
        <v>0</v>
      </c>
      <c r="G8" s="98">
        <v>0</v>
      </c>
      <c r="H8" s="38"/>
      <c r="I8" s="38"/>
      <c r="J8" s="38"/>
    </row>
    <row r="9" spans="1:11" x14ac:dyDescent="0.25">
      <c r="D9" s="110"/>
      <c r="E9" s="110"/>
      <c r="F9" s="109"/>
      <c r="G9" s="36"/>
      <c r="I9" s="90"/>
      <c r="J9" s="38"/>
    </row>
    <row r="10" spans="1:11" x14ac:dyDescent="0.25">
      <c r="B10" s="36" t="s">
        <v>68</v>
      </c>
      <c r="C10" s="1"/>
      <c r="D10" s="36"/>
      <c r="E10" s="36"/>
      <c r="H10" s="36"/>
    </row>
    <row r="11" spans="1:11" x14ac:dyDescent="0.25">
      <c r="A11" s="46" t="s">
        <v>48</v>
      </c>
      <c r="B11" s="46" t="s">
        <v>49</v>
      </c>
      <c r="C11" s="2" t="s">
        <v>14</v>
      </c>
      <c r="D11" s="37" t="s">
        <v>15</v>
      </c>
      <c r="E11" s="37" t="s">
        <v>16</v>
      </c>
      <c r="F11" s="46" t="s">
        <v>17</v>
      </c>
      <c r="G11" s="46"/>
      <c r="H11" s="36" t="s">
        <v>26</v>
      </c>
      <c r="J11" s="37" t="s">
        <v>62</v>
      </c>
    </row>
    <row r="12" spans="1:11" x14ac:dyDescent="0.25">
      <c r="A12" s="38">
        <v>0</v>
      </c>
      <c r="B12" s="46">
        <f>+G2*1000</f>
        <v>1200</v>
      </c>
      <c r="C12" s="1">
        <f>+'Jan-Dec 2024 USD Tax rates'!$F$2</f>
        <v>0</v>
      </c>
      <c r="D12" s="38">
        <f>+'Jan-Dec 2024 USD Tax rates'!$G$2*1000</f>
        <v>1200</v>
      </c>
      <c r="E12" s="36">
        <f>IF($E$21&gt;=D13,$E$21-0,$E$21)</f>
        <v>0</v>
      </c>
      <c r="F12" s="38">
        <f t="shared" ref="F12:F19" si="0">IF(E12&gt;D12,D12*C12/100,E12*C12/100)</f>
        <v>0</v>
      </c>
      <c r="G12" s="38" t="s">
        <v>5</v>
      </c>
      <c r="H12" s="36">
        <f>+F12*'Jan-Dec 2024 USD Tax rates'!$D$3/100</f>
        <v>0</v>
      </c>
    </row>
    <row r="13" spans="1:11" x14ac:dyDescent="0.25">
      <c r="A13" s="38">
        <f>+B12+1</f>
        <v>1201</v>
      </c>
      <c r="B13" s="46">
        <f t="shared" ref="B13:B19" si="1">+G3*1000</f>
        <v>3600</v>
      </c>
      <c r="C13" s="1">
        <f>+'Jan-Dec 2024 USD Tax rates'!$F$3</f>
        <v>20</v>
      </c>
      <c r="D13" s="36">
        <f>+B13-B12</f>
        <v>2400</v>
      </c>
      <c r="E13" s="36">
        <f t="shared" ref="E13:E19" si="2">IF(E12&gt;=D12,E12-D12,0)</f>
        <v>0</v>
      </c>
      <c r="F13" s="38">
        <f t="shared" si="0"/>
        <v>0</v>
      </c>
      <c r="H13" s="36">
        <f>+F13*'Jan-Dec 2024 USD Tax rates'!$D$3/100</f>
        <v>0</v>
      </c>
      <c r="J13" s="111">
        <f>+F13</f>
        <v>0</v>
      </c>
      <c r="K13" s="111">
        <f>+K12+J13</f>
        <v>0</v>
      </c>
    </row>
    <row r="14" spans="1:11" s="35" customFormat="1" x14ac:dyDescent="0.25">
      <c r="A14" s="38">
        <f>+B13+1</f>
        <v>3601</v>
      </c>
      <c r="B14" s="46">
        <f t="shared" si="1"/>
        <v>12000</v>
      </c>
      <c r="C14" s="1">
        <f>+'Jan-Dec 2024 USD Tax rates'!$F$4</f>
        <v>25</v>
      </c>
      <c r="D14" s="36">
        <f>+B14-B13</f>
        <v>8400</v>
      </c>
      <c r="E14" s="38">
        <f t="shared" si="2"/>
        <v>0</v>
      </c>
      <c r="F14" s="38">
        <f t="shared" si="0"/>
        <v>0</v>
      </c>
      <c r="G14" s="38"/>
      <c r="H14" s="38">
        <f>+F14*'Jan-Dec 2024 USD Tax rates'!$D$3/100</f>
        <v>0</v>
      </c>
      <c r="J14" s="111">
        <f t="shared" ref="J14:J19" si="3">+F14</f>
        <v>0</v>
      </c>
      <c r="K14" s="111">
        <f t="shared" ref="K14:K20" si="4">+K13+J14</f>
        <v>0</v>
      </c>
    </row>
    <row r="15" spans="1:11" x14ac:dyDescent="0.25">
      <c r="A15" s="38">
        <f>+B14+1</f>
        <v>12001</v>
      </c>
      <c r="B15" s="46">
        <f t="shared" si="1"/>
        <v>24000</v>
      </c>
      <c r="C15" s="1">
        <f>+'Jan-Dec 2024 USD Tax rates'!$F$5</f>
        <v>30</v>
      </c>
      <c r="D15" s="36">
        <f>+B15-B14</f>
        <v>12000</v>
      </c>
      <c r="E15" s="36">
        <f t="shared" si="2"/>
        <v>0</v>
      </c>
      <c r="F15" s="38">
        <f t="shared" si="0"/>
        <v>0</v>
      </c>
      <c r="H15" s="36">
        <f>+F15*'Jan-Dec 2024 USD Tax rates'!$D$3/100</f>
        <v>0</v>
      </c>
      <c r="J15" s="111">
        <f t="shared" si="3"/>
        <v>0</v>
      </c>
      <c r="K15" s="111">
        <f t="shared" si="4"/>
        <v>0</v>
      </c>
    </row>
    <row r="16" spans="1:11" x14ac:dyDescent="0.25">
      <c r="A16" s="38">
        <f>+B15+1</f>
        <v>24001</v>
      </c>
      <c r="B16" s="46">
        <f t="shared" si="1"/>
        <v>36000</v>
      </c>
      <c r="C16" s="1">
        <f>+'Jan-Dec 2024 USD Tax rates'!$F$6</f>
        <v>35</v>
      </c>
      <c r="D16" s="36">
        <f>+B16-B15</f>
        <v>12000</v>
      </c>
      <c r="E16" s="36">
        <f t="shared" si="2"/>
        <v>0</v>
      </c>
      <c r="F16" s="38">
        <f t="shared" si="0"/>
        <v>0</v>
      </c>
      <c r="H16" s="36">
        <f>+F16*'Jan-Dec 2024 USD Tax rates'!$D$3/100</f>
        <v>0</v>
      </c>
      <c r="J16" s="111">
        <f t="shared" si="3"/>
        <v>0</v>
      </c>
      <c r="K16" s="111">
        <f t="shared" si="4"/>
        <v>0</v>
      </c>
    </row>
    <row r="17" spans="1:11" x14ac:dyDescent="0.25">
      <c r="A17" s="38">
        <f>+B16+1</f>
        <v>36001</v>
      </c>
      <c r="B17" s="46">
        <v>0</v>
      </c>
      <c r="C17" s="1">
        <f>+'Jan-Dec 2024 USD Tax rates'!$F$7</f>
        <v>40</v>
      </c>
      <c r="D17" s="36">
        <f>IF(E16&gt;D16,E16-D16,0)</f>
        <v>0</v>
      </c>
      <c r="E17" s="36">
        <f t="shared" si="2"/>
        <v>0</v>
      </c>
      <c r="F17" s="38">
        <f t="shared" si="0"/>
        <v>0</v>
      </c>
      <c r="H17" s="36">
        <f>+F17*'Jan-Dec 2024 USD Tax rates'!$D$3/100</f>
        <v>0</v>
      </c>
      <c r="J17" s="111">
        <f t="shared" si="3"/>
        <v>0</v>
      </c>
      <c r="K17" s="111">
        <f t="shared" si="4"/>
        <v>0</v>
      </c>
    </row>
    <row r="18" spans="1:11" x14ac:dyDescent="0.25">
      <c r="A18" s="38">
        <v>0</v>
      </c>
      <c r="B18" s="46">
        <f t="shared" si="1"/>
        <v>0</v>
      </c>
      <c r="C18" s="1">
        <f>+'Jan-Dec 2024 USD Tax rates'!$F$8</f>
        <v>0</v>
      </c>
      <c r="D18" s="36">
        <f>IF(E17&gt;D17,E17-D17,0)</f>
        <v>0</v>
      </c>
      <c r="E18" s="36">
        <f t="shared" si="2"/>
        <v>0</v>
      </c>
      <c r="F18" s="38">
        <f t="shared" si="0"/>
        <v>0</v>
      </c>
      <c r="H18" s="36">
        <f>+F18*'Jan-Dec 2024 USD Tax rates'!$D$3/100</f>
        <v>0</v>
      </c>
      <c r="J18" s="111">
        <f t="shared" si="3"/>
        <v>0</v>
      </c>
      <c r="K18" s="111">
        <f t="shared" si="4"/>
        <v>0</v>
      </c>
    </row>
    <row r="19" spans="1:11" x14ac:dyDescent="0.25">
      <c r="A19" s="38">
        <v>0</v>
      </c>
      <c r="B19" s="46">
        <f t="shared" si="1"/>
        <v>0</v>
      </c>
      <c r="C19" s="1">
        <f>+'Jan-Dec 2024 USD Tax rates'!$F$9</f>
        <v>0</v>
      </c>
      <c r="D19" s="36">
        <f>IF(E18&gt;D18,E18-D18,0)</f>
        <v>0</v>
      </c>
      <c r="E19" s="36">
        <f t="shared" si="2"/>
        <v>0</v>
      </c>
      <c r="F19" s="38">
        <f t="shared" si="0"/>
        <v>0</v>
      </c>
      <c r="H19" s="36">
        <f>+F19*'Jan-Dec 2024 USD Tax rates'!$D$3/100</f>
        <v>0</v>
      </c>
      <c r="J19" s="111">
        <f t="shared" si="3"/>
        <v>0</v>
      </c>
      <c r="K19" s="111">
        <f t="shared" si="4"/>
        <v>0</v>
      </c>
    </row>
    <row r="20" spans="1:11" x14ac:dyDescent="0.25">
      <c r="C20" s="1"/>
      <c r="D20" s="36"/>
      <c r="E20" s="37" t="s">
        <v>18</v>
      </c>
      <c r="F20" s="38">
        <f>TRUNC(SUM(F13:F19)+0.5)</f>
        <v>0</v>
      </c>
      <c r="G20" s="38">
        <f>+F20</f>
        <v>0</v>
      </c>
      <c r="H20" s="36">
        <f>SUM(H12:H19)</f>
        <v>0</v>
      </c>
      <c r="J20" s="111"/>
      <c r="K20" s="111">
        <f t="shared" si="4"/>
        <v>0</v>
      </c>
    </row>
    <row r="21" spans="1:11" x14ac:dyDescent="0.25">
      <c r="C21" s="1"/>
      <c r="D21" s="39"/>
      <c r="E21" s="36">
        <f>+'FDS - Average'!$H$19</f>
        <v>0</v>
      </c>
      <c r="H21" s="36"/>
    </row>
    <row r="23" spans="1:11" x14ac:dyDescent="0.25">
      <c r="B23" s="38" t="str">
        <f>+B10</f>
        <v xml:space="preserve">TAX CALCULATION </v>
      </c>
      <c r="C23" s="1"/>
      <c r="D23" s="36"/>
      <c r="E23" s="36"/>
      <c r="H23" s="36"/>
    </row>
    <row r="24" spans="1:11" x14ac:dyDescent="0.25">
      <c r="C24" s="1"/>
      <c r="D24" s="36"/>
      <c r="E24" s="36"/>
      <c r="H24" s="36"/>
    </row>
    <row r="25" spans="1:11" x14ac:dyDescent="0.25">
      <c r="A25" s="38" t="str">
        <f>+A11</f>
        <v>From</v>
      </c>
      <c r="B25" s="38" t="str">
        <f>+B11</f>
        <v>To</v>
      </c>
      <c r="C25" s="2" t="s">
        <v>14</v>
      </c>
      <c r="D25" s="37" t="s">
        <v>15</v>
      </c>
      <c r="E25" s="37" t="s">
        <v>16</v>
      </c>
      <c r="F25" s="46" t="s">
        <v>17</v>
      </c>
      <c r="G25" s="46" t="s">
        <v>22</v>
      </c>
      <c r="H25" s="37" t="s">
        <v>25</v>
      </c>
    </row>
    <row r="26" spans="1:11" x14ac:dyDescent="0.25">
      <c r="A26" s="38">
        <f t="shared" ref="A26:A33" si="5">+A12</f>
        <v>0</v>
      </c>
      <c r="B26" s="38">
        <f t="shared" ref="B26:B33" si="6">+B12</f>
        <v>1200</v>
      </c>
      <c r="C26" s="1">
        <f>+'Jan-Dec 2024 USD Tax rates'!$F$2</f>
        <v>0</v>
      </c>
      <c r="D26" s="36">
        <f>+'Jan-Dec 2024 USD Tax rates'!$G$2*1000</f>
        <v>1200</v>
      </c>
      <c r="E26" s="36">
        <f>IF($E$35&gt;=D27,$E$35-0,$E$35)</f>
        <v>0</v>
      </c>
      <c r="F26" s="38">
        <f t="shared" ref="F26:F33" si="7">IF(E26&gt;D26,D26*C26/100,E26*C26/100)</f>
        <v>0</v>
      </c>
      <c r="H26" s="36">
        <f>+F26*'Jan-Dec 2024 USD Tax rates'!$D$3/100</f>
        <v>0</v>
      </c>
    </row>
    <row r="27" spans="1:11" x14ac:dyDescent="0.25">
      <c r="A27" s="38">
        <f t="shared" si="5"/>
        <v>1201</v>
      </c>
      <c r="B27" s="38">
        <f t="shared" si="6"/>
        <v>3600</v>
      </c>
      <c r="C27" s="1">
        <f>+'Jan-Dec 2024 USD Tax rates'!$F$3</f>
        <v>20</v>
      </c>
      <c r="D27" s="36">
        <f>+B27-B26</f>
        <v>2400</v>
      </c>
      <c r="E27" s="36">
        <f t="shared" ref="E27:E32" si="8">IF(E26&gt;=D26,E26-D26,0)</f>
        <v>0</v>
      </c>
      <c r="F27" s="38">
        <f t="shared" si="7"/>
        <v>0</v>
      </c>
      <c r="H27" s="36">
        <f>+F27*'Jan-Dec 2024 USD Tax rates'!$D$3/100</f>
        <v>0</v>
      </c>
    </row>
    <row r="28" spans="1:11" s="35" customFormat="1" ht="10.199999999999999" x14ac:dyDescent="0.2">
      <c r="A28" s="38">
        <f t="shared" si="5"/>
        <v>3601</v>
      </c>
      <c r="B28" s="38">
        <f t="shared" si="6"/>
        <v>12000</v>
      </c>
      <c r="C28" s="33">
        <f>+'Jan-Dec 2024 USD Tax rates'!$F$4</f>
        <v>25</v>
      </c>
      <c r="D28" s="36">
        <f>+B28-B27</f>
        <v>8400</v>
      </c>
      <c r="E28" s="38">
        <f t="shared" si="8"/>
        <v>0</v>
      </c>
      <c r="F28" s="38">
        <f t="shared" si="7"/>
        <v>0</v>
      </c>
      <c r="G28" s="38"/>
      <c r="H28" s="38">
        <f>+F28*'Jan-Dec 2024 USD Tax rates'!$D$3/100</f>
        <v>0</v>
      </c>
    </row>
    <row r="29" spans="1:11" s="35" customFormat="1" ht="10.199999999999999" x14ac:dyDescent="0.2">
      <c r="A29" s="38">
        <f t="shared" si="5"/>
        <v>12001</v>
      </c>
      <c r="B29" s="38">
        <f t="shared" si="6"/>
        <v>24000</v>
      </c>
      <c r="C29" s="33">
        <f>+'Jan-Dec 2024 USD Tax rates'!$F$5</f>
        <v>30</v>
      </c>
      <c r="D29" s="36">
        <f>+B29-B28</f>
        <v>12000</v>
      </c>
      <c r="E29" s="38">
        <f t="shared" si="8"/>
        <v>0</v>
      </c>
      <c r="F29" s="38">
        <f t="shared" si="7"/>
        <v>0</v>
      </c>
      <c r="G29" s="38"/>
      <c r="H29" s="38">
        <f>+F29*'Jan-Dec 2024 USD Tax rates'!$D$3/100</f>
        <v>0</v>
      </c>
    </row>
    <row r="30" spans="1:11" x14ac:dyDescent="0.25">
      <c r="A30" s="38">
        <f t="shared" si="5"/>
        <v>24001</v>
      </c>
      <c r="B30" s="38">
        <f t="shared" si="6"/>
        <v>36000</v>
      </c>
      <c r="C30" s="1">
        <f>+'Jan-Dec 2024 USD Tax rates'!$F$6</f>
        <v>35</v>
      </c>
      <c r="D30" s="36">
        <f>+B30-B29</f>
        <v>12000</v>
      </c>
      <c r="E30" s="36">
        <f t="shared" si="8"/>
        <v>0</v>
      </c>
      <c r="F30" s="38">
        <f t="shared" si="7"/>
        <v>0</v>
      </c>
      <c r="H30" s="36">
        <f>+F30*'Jan-Dec 2024 USD Tax rates'!$D$3/100</f>
        <v>0</v>
      </c>
    </row>
    <row r="31" spans="1:11" x14ac:dyDescent="0.25">
      <c r="A31" s="38">
        <f t="shared" si="5"/>
        <v>36001</v>
      </c>
      <c r="B31" s="38">
        <f t="shared" si="6"/>
        <v>0</v>
      </c>
      <c r="C31" s="1">
        <f>+'Jan-Dec 2024 USD Tax rates'!$F$7</f>
        <v>40</v>
      </c>
      <c r="D31" s="36">
        <f>IF(E30&gt;D30,E30-D30,0)</f>
        <v>0</v>
      </c>
      <c r="E31" s="36">
        <f t="shared" si="8"/>
        <v>0</v>
      </c>
      <c r="F31" s="38">
        <f t="shared" si="7"/>
        <v>0</v>
      </c>
      <c r="H31" s="36">
        <f>+F31*'Jan-Dec 2024 USD Tax rates'!$D$3/100</f>
        <v>0</v>
      </c>
    </row>
    <row r="32" spans="1:11" x14ac:dyDescent="0.25">
      <c r="A32" s="38">
        <f t="shared" si="5"/>
        <v>0</v>
      </c>
      <c r="B32" s="38">
        <f t="shared" si="6"/>
        <v>0</v>
      </c>
      <c r="C32" s="1">
        <f>+'Jan-Dec 2024 USD Tax rates'!$F$8</f>
        <v>0</v>
      </c>
      <c r="D32" s="36">
        <f>IF(E31&gt;D31,E31-D31,0)</f>
        <v>0</v>
      </c>
      <c r="E32" s="36">
        <f t="shared" si="8"/>
        <v>0</v>
      </c>
      <c r="F32" s="38">
        <f t="shared" si="7"/>
        <v>0</v>
      </c>
      <c r="H32" s="36">
        <f>+F32*'Jan-Dec 2024 USD Tax rates'!$D$3/100</f>
        <v>0</v>
      </c>
    </row>
    <row r="33" spans="1:8" x14ac:dyDescent="0.25">
      <c r="A33" s="38">
        <f t="shared" si="5"/>
        <v>0</v>
      </c>
      <c r="B33" s="38">
        <f t="shared" si="6"/>
        <v>0</v>
      </c>
      <c r="C33" s="1">
        <f>+'Jan-Dec 2024 USD Tax rates'!$F$9</f>
        <v>0</v>
      </c>
      <c r="D33" s="36">
        <f>IF(E32&gt;D32,E32-D32,0)</f>
        <v>0</v>
      </c>
      <c r="E33" s="36">
        <f>IF(E32&gt;=D32,E32-D32,0)</f>
        <v>0</v>
      </c>
      <c r="F33" s="38">
        <f t="shared" si="7"/>
        <v>0</v>
      </c>
      <c r="H33" s="36">
        <f>+F33*'Jan-Dec 2024 USD Tax rates'!$D$3/100</f>
        <v>0</v>
      </c>
    </row>
    <row r="34" spans="1:8" x14ac:dyDescent="0.25">
      <c r="C34" s="1"/>
      <c r="D34" s="39"/>
      <c r="E34" s="37" t="s">
        <v>18</v>
      </c>
      <c r="F34" s="38">
        <f>TRUNC(SUM(F27:F33)+0.5)</f>
        <v>0</v>
      </c>
      <c r="G34" s="38">
        <f>+F34</f>
        <v>0</v>
      </c>
      <c r="H34" s="36">
        <f>SUM(H26:H33)</f>
        <v>0</v>
      </c>
    </row>
    <row r="35" spans="1:8" x14ac:dyDescent="0.25">
      <c r="E35" s="36">
        <f>+'FDS - Average'!$J$19</f>
        <v>0</v>
      </c>
    </row>
    <row r="37" spans="1:8" x14ac:dyDescent="0.25">
      <c r="C37" s="1"/>
      <c r="D37" s="36" t="s">
        <v>5</v>
      </c>
      <c r="E37" s="39"/>
      <c r="F37" s="61"/>
      <c r="G37" s="61"/>
      <c r="H37" s="39"/>
    </row>
    <row r="38" spans="1:8" x14ac:dyDescent="0.25">
      <c r="A38" s="36" t="s">
        <v>61</v>
      </c>
      <c r="B38" s="38" t="s">
        <v>60</v>
      </c>
      <c r="C38" s="1"/>
      <c r="D38" s="36"/>
      <c r="E38" s="39"/>
      <c r="F38" s="61"/>
      <c r="G38" s="61"/>
      <c r="H38" s="39"/>
    </row>
  </sheetData>
  <sheetProtection algorithmName="SHA-512" hashValue="YWNgVOytiubEC/F7DDIfTPvtTBt9HjHa5K43vwJ3gEqSKXb9102okbZ5xo1xTXdfHk47FxxWyGpaClilSoJVzw==" saltValue="4bNFj0ObfJAyLseXO2dyrg==" spinCount="100000" sheet="1" objects="1" scenarios="1"/>
  <phoneticPr fontId="2" type="noConversion"/>
  <printOptions gridLines="1"/>
  <pageMargins left="0.75" right="0.75" top="1" bottom="1" header="0.5" footer="0.5"/>
  <pageSetup scale="88" orientation="landscape" horizontalDpi="4294967294" verticalDpi="14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FDS - Average</vt:lpstr>
      <vt:lpstr>Jan-Dec 2024 USD Tax rates</vt:lpstr>
      <vt:lpstr>'FDS - Average'!Print_Area</vt:lpstr>
      <vt:lpstr>'Jan-Dec 2024 USD Tax rates'!Print_Area</vt:lpstr>
    </vt:vector>
  </TitlesOfParts>
  <Company>TOUCHSTONE  COMPUTERS.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 Pitt</dc:creator>
  <cp:lastModifiedBy>Simon Pitt</cp:lastModifiedBy>
  <cp:lastPrinted>2020-01-13T07:42:36Z</cp:lastPrinted>
  <dcterms:created xsi:type="dcterms:W3CDTF">2000-10-29T16:19:47Z</dcterms:created>
  <dcterms:modified xsi:type="dcterms:W3CDTF">2024-09-16T14:13:29Z</dcterms:modified>
</cp:coreProperties>
</file>